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90" windowWidth="17490" windowHeight="10710"/>
  </bookViews>
  <sheets>
    <sheet name="Budget" sheetId="14" r:id="rId1"/>
    <sheet name="Chequing Account" sheetId="18" r:id="rId2"/>
    <sheet name="Disbursements Journal" sheetId="16" r:id="rId3"/>
    <sheet name="Cash Box" sheetId="17" r:id="rId4"/>
    <sheet name="Drumline Worlds" sheetId="19" r:id="rId5"/>
  </sheets>
  <calcPr calcId="152511"/>
</workbook>
</file>

<file path=xl/calcChain.xml><?xml version="1.0" encoding="utf-8"?>
<calcChain xmlns="http://schemas.openxmlformats.org/spreadsheetml/2006/main">
  <c r="J22" i="14" l="1"/>
  <c r="J28" i="14"/>
  <c r="AI52" i="16"/>
  <c r="M39" i="17"/>
  <c r="J70" i="14"/>
  <c r="J30" i="14" l="1"/>
  <c r="J95" i="14" s="1"/>
  <c r="J50" i="14"/>
  <c r="I30" i="14"/>
  <c r="I28" i="14"/>
  <c r="I7" i="14"/>
  <c r="I54" i="14"/>
  <c r="I55" i="14"/>
  <c r="J8" i="14" l="1"/>
  <c r="J7" i="14"/>
  <c r="J81" i="14" l="1"/>
  <c r="AH52" i="16" l="1"/>
  <c r="I91" i="14"/>
  <c r="J37" i="14"/>
  <c r="AG52" i="16"/>
  <c r="J83" i="14"/>
  <c r="J82" i="14"/>
  <c r="J80" i="14"/>
  <c r="AF52" i="16"/>
  <c r="J65" i="14"/>
  <c r="K39" i="17"/>
  <c r="L39" i="17"/>
  <c r="J61" i="14" s="1"/>
  <c r="J39" i="17"/>
  <c r="I39" i="17"/>
  <c r="H39" i="17"/>
  <c r="G39" i="17"/>
  <c r="F39" i="17"/>
  <c r="I72" i="14"/>
  <c r="I8" i="14"/>
  <c r="I73" i="14" l="1"/>
  <c r="I68" i="14"/>
  <c r="I21" i="14"/>
  <c r="K22" i="19" l="1"/>
  <c r="K24" i="19" s="1"/>
  <c r="J22" i="19"/>
  <c r="I22" i="19"/>
  <c r="J14" i="19" l="1"/>
  <c r="J24" i="19" s="1"/>
  <c r="I14" i="19" l="1"/>
  <c r="I24" i="19" l="1"/>
  <c r="AE52" i="16"/>
  <c r="J85" i="14" s="1"/>
  <c r="AD52" i="16"/>
  <c r="J75" i="14" s="1"/>
  <c r="AC52" i="16"/>
  <c r="J71" i="14" s="1"/>
  <c r="AB52" i="16"/>
  <c r="J73" i="14" s="1"/>
  <c r="AA52" i="16"/>
  <c r="J74" i="14" s="1"/>
  <c r="Z52" i="16"/>
  <c r="J69" i="14" s="1"/>
  <c r="Y52" i="16"/>
  <c r="X52" i="16"/>
  <c r="J68" i="14" s="1"/>
  <c r="W52" i="16"/>
  <c r="J67" i="14" s="1"/>
  <c r="V52" i="16"/>
  <c r="J66" i="14" s="1"/>
  <c r="U52" i="16"/>
  <c r="T52" i="16"/>
  <c r="J60" i="14" s="1"/>
  <c r="S52" i="16"/>
  <c r="J59" i="14" s="1"/>
  <c r="R52" i="16"/>
  <c r="J55" i="14" s="1"/>
  <c r="Q52" i="16"/>
  <c r="J54" i="14" s="1"/>
  <c r="P52" i="16"/>
  <c r="J49" i="14" s="1"/>
  <c r="O52" i="16"/>
  <c r="J48" i="14" s="1"/>
  <c r="N52" i="16"/>
  <c r="J47" i="14" s="1"/>
  <c r="M52" i="16"/>
  <c r="J45" i="14" s="1"/>
  <c r="L52" i="16"/>
  <c r="J44" i="14" s="1"/>
  <c r="K52" i="16"/>
  <c r="J43" i="14" s="1"/>
  <c r="J52" i="16"/>
  <c r="J41" i="14" s="1"/>
  <c r="I52" i="16"/>
  <c r="J40" i="14" s="1"/>
  <c r="H52" i="16"/>
  <c r="J39" i="14" s="1"/>
  <c r="G52" i="16"/>
  <c r="J38" i="14" s="1"/>
  <c r="F52" i="16"/>
  <c r="J36" i="14" s="1"/>
  <c r="I71" i="14"/>
  <c r="I9" i="14"/>
  <c r="I22" i="14" s="1"/>
  <c r="J57" i="14" l="1"/>
  <c r="J62" i="14"/>
  <c r="J76" i="14"/>
  <c r="I76" i="14"/>
  <c r="E3" i="17"/>
  <c r="E4" i="17" s="1"/>
  <c r="E5" i="17" s="1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D52" i="16"/>
  <c r="E27" i="18" s="1"/>
  <c r="E25" i="18"/>
  <c r="E52" i="16"/>
  <c r="J35" i="14" s="1"/>
  <c r="J51" i="14" s="1"/>
  <c r="J1" i="16"/>
  <c r="I1" i="16"/>
  <c r="H1" i="16"/>
  <c r="G1" i="16"/>
  <c r="F1" i="16"/>
  <c r="E1" i="16"/>
  <c r="J93" i="14" l="1"/>
  <c r="E29" i="18"/>
  <c r="I51" i="14"/>
  <c r="I85" i="14" l="1"/>
  <c r="I62" i="14"/>
  <c r="I57" i="14"/>
  <c r="I78" i="14" l="1"/>
  <c r="I93" i="14" s="1"/>
  <c r="I95" i="14" l="1"/>
</calcChain>
</file>

<file path=xl/sharedStrings.xml><?xml version="1.0" encoding="utf-8"?>
<sst xmlns="http://schemas.openxmlformats.org/spreadsheetml/2006/main" count="194" uniqueCount="158">
  <si>
    <t>REVENUE</t>
  </si>
  <si>
    <t>Fundraisers</t>
  </si>
  <si>
    <t>Clubs Funding</t>
  </si>
  <si>
    <t>Total Accounts Receivable</t>
  </si>
  <si>
    <t>EXPENSES</t>
  </si>
  <si>
    <t>Capital Expenses</t>
  </si>
  <si>
    <t>Equipment</t>
  </si>
  <si>
    <t>Lyres</t>
  </si>
  <si>
    <t>Folios</t>
  </si>
  <si>
    <t>Instrument Purchases</t>
  </si>
  <si>
    <t>Brass</t>
  </si>
  <si>
    <t>Woodwind</t>
  </si>
  <si>
    <t>Uniforms</t>
  </si>
  <si>
    <t>T-shirts</t>
  </si>
  <si>
    <t>Total Capital Expenses</t>
  </si>
  <si>
    <t>Operating Expenses</t>
  </si>
  <si>
    <t>Instructional Services</t>
  </si>
  <si>
    <t>Total Instructional Expenses</t>
  </si>
  <si>
    <t>Business Expenses</t>
  </si>
  <si>
    <t>Postage/Mailing</t>
  </si>
  <si>
    <t>Printing/Copying</t>
  </si>
  <si>
    <t>Total Business Expenses</t>
  </si>
  <si>
    <t>Total Operating Expenses</t>
  </si>
  <si>
    <t>Social Expenses</t>
  </si>
  <si>
    <t>Term 1 Social</t>
  </si>
  <si>
    <t>Holiday Social</t>
  </si>
  <si>
    <t>End-of-year social</t>
  </si>
  <si>
    <t>Total Social Expenses</t>
  </si>
  <si>
    <t>Total Expenses</t>
  </si>
  <si>
    <t>Net Surplus (Revenue less Expenses)</t>
  </si>
  <si>
    <t>Revenue and Gains</t>
  </si>
  <si>
    <t>Hamilton Santa Claus Parade</t>
  </si>
  <si>
    <t>Toronto Santa Claus Parade</t>
  </si>
  <si>
    <t>Other Operating Expenses</t>
  </si>
  <si>
    <t>Total Other Operating Expenses</t>
  </si>
  <si>
    <t>Uniform Cleaning</t>
  </si>
  <si>
    <t>McMaster University Marching Band</t>
  </si>
  <si>
    <t>Fundraiser Expenses</t>
  </si>
  <si>
    <t>Stick Bags</t>
  </si>
  <si>
    <t>Drum Heads</t>
  </si>
  <si>
    <t>Office Supplies</t>
  </si>
  <si>
    <t>Colour Guard Instructor - 6-month paid bi-weeky, $25/hr</t>
  </si>
  <si>
    <t>Montreal St. Patrick's Day Parade</t>
  </si>
  <si>
    <t>Miscellaneous Events</t>
  </si>
  <si>
    <t>Misc (Gloves, Plumes, etc.)</t>
  </si>
  <si>
    <t>Colour Guard</t>
  </si>
  <si>
    <t>Drum Sticks</t>
  </si>
  <si>
    <t>First Aid, General Toolbox Items</t>
  </si>
  <si>
    <t>Website Hosting</t>
  </si>
  <si>
    <t>Band Formal</t>
  </si>
  <si>
    <t>Total Expected Revenue</t>
  </si>
  <si>
    <t>Percussion</t>
  </si>
  <si>
    <t>$</t>
  </si>
  <si>
    <t>Beginning Balance</t>
  </si>
  <si>
    <t>Date</t>
  </si>
  <si>
    <t>Cheque #</t>
  </si>
  <si>
    <t>Amount</t>
  </si>
  <si>
    <t>Payee</t>
  </si>
  <si>
    <t>Budget</t>
  </si>
  <si>
    <t>Actual</t>
  </si>
  <si>
    <t>Deposits</t>
  </si>
  <si>
    <t>Source</t>
  </si>
  <si>
    <t>Total Deposits</t>
  </si>
  <si>
    <t>Total Disbursements</t>
  </si>
  <si>
    <t>Balance as of:</t>
  </si>
  <si>
    <t>Sept 1</t>
  </si>
  <si>
    <t>Cash Box Beginning Balance as of Sept 1, 2013</t>
  </si>
  <si>
    <t>Nature of Transaction</t>
  </si>
  <si>
    <t>Amount Received</t>
  </si>
  <si>
    <t>Amount Paid</t>
  </si>
  <si>
    <t>Membership Fees</t>
  </si>
  <si>
    <t>Clubsfest</t>
  </si>
  <si>
    <t>End of year Social</t>
  </si>
  <si>
    <t>Welcome Week</t>
  </si>
  <si>
    <t>Future Membership Dues (Term 2) - 5 members @ $40</t>
  </si>
  <si>
    <t>Smithville Santa Claus Parade</t>
  </si>
  <si>
    <t>Selling old drums</t>
  </si>
  <si>
    <t>Instrument Rentals</t>
  </si>
  <si>
    <t>Referendum Funding at 21,000 Students</t>
  </si>
  <si>
    <t>New Percussion</t>
  </si>
  <si>
    <t>New Brass</t>
  </si>
  <si>
    <t>New Woodwind</t>
  </si>
  <si>
    <t>Misc. Uniforms</t>
  </si>
  <si>
    <t>Music Director</t>
  </si>
  <si>
    <t>Drum Instructor</t>
  </si>
  <si>
    <t xml:space="preserve">Postage </t>
  </si>
  <si>
    <t>Printing</t>
  </si>
  <si>
    <t>Website</t>
  </si>
  <si>
    <t>SOTA</t>
  </si>
  <si>
    <t xml:space="preserve">Parade Transportation </t>
  </si>
  <si>
    <t>Deposit Return - 55 members @ $20</t>
  </si>
  <si>
    <t>Transportation</t>
  </si>
  <si>
    <t>Montreal</t>
  </si>
  <si>
    <t>Maintenance and repairs</t>
  </si>
  <si>
    <t>Instrument rentals</t>
  </si>
  <si>
    <t>Deposit Returns</t>
  </si>
  <si>
    <t>Montreal St. Patrick's Day Parade (Hotel and Transportation)</t>
  </si>
  <si>
    <t>Equipment Maintenance and Repairs</t>
  </si>
  <si>
    <t>Revenue</t>
  </si>
  <si>
    <t>BP fundraiser</t>
  </si>
  <si>
    <t>Change Jars</t>
  </si>
  <si>
    <t>Ti-Cats Game</t>
  </si>
  <si>
    <t>MSU Sponsership</t>
  </si>
  <si>
    <t>Member Chip in(17@$50)</t>
  </si>
  <si>
    <t>Expenses</t>
  </si>
  <si>
    <t>Total Expected Expenses</t>
  </si>
  <si>
    <t>Total Profit</t>
  </si>
  <si>
    <t>Student Life Donation</t>
  </si>
  <si>
    <t>Registration(18 @ 35)</t>
  </si>
  <si>
    <t>Hotel</t>
  </si>
  <si>
    <t>MMB Chip In</t>
  </si>
  <si>
    <t>Presidents Office Donation</t>
  </si>
  <si>
    <t>Corey @ 25h @43$</t>
  </si>
  <si>
    <t>drummer portion</t>
  </si>
  <si>
    <t>Ericas Mom</t>
  </si>
  <si>
    <t>Future Membership Dues (Term 1) - 55 members @ $40</t>
  </si>
  <si>
    <t>Music director - 24 weeks salary paid bi-weekly, $43/hr</t>
  </si>
  <si>
    <t>Savings From Last Year</t>
  </si>
  <si>
    <t>Rehearsal Room Bookings</t>
  </si>
  <si>
    <t>Sept 1, 2014</t>
  </si>
  <si>
    <t>Richmond Hill</t>
  </si>
  <si>
    <t>Rental Deposit - 10 members @ $70</t>
  </si>
  <si>
    <t>Drum instructor - 24weeks salary paid weekly, $43/hr</t>
  </si>
  <si>
    <t>Rental Deposit Return - 10 @ 20</t>
  </si>
  <si>
    <t>First Aid and General Toolbox Items</t>
  </si>
  <si>
    <t>Drumline Social</t>
  </si>
  <si>
    <t>Uniform External Needs</t>
  </si>
  <si>
    <t>Sept 9,2014</t>
  </si>
  <si>
    <t>Drum Glue-Home Hardware</t>
  </si>
  <si>
    <t>Pencil Case, Coin Rollers, Reciept Case</t>
  </si>
  <si>
    <t>Deposits and DCI Payments</t>
  </si>
  <si>
    <t>DCI</t>
  </si>
  <si>
    <t>Registration</t>
  </si>
  <si>
    <t>DCI (@ 42 mem going)</t>
  </si>
  <si>
    <t>Total DCI Expenses</t>
  </si>
  <si>
    <t>Fundraiser</t>
  </si>
  <si>
    <t>Donations</t>
  </si>
  <si>
    <t>Total DCI Recievable</t>
  </si>
  <si>
    <t>Megan Harwell</t>
  </si>
  <si>
    <t>Corey Pearce</t>
  </si>
  <si>
    <t>DCI 2014</t>
  </si>
  <si>
    <t>St. Mary's CSS</t>
  </si>
  <si>
    <t>sept 10,2014</t>
  </si>
  <si>
    <t xml:space="preserve">clubsfest </t>
  </si>
  <si>
    <t>Lucas Asis</t>
  </si>
  <si>
    <t>Brantford Santa Claus Parade</t>
  </si>
  <si>
    <t xml:space="preserve"> September 24,2014</t>
  </si>
  <si>
    <t>Andrew Thies</t>
  </si>
  <si>
    <t>Micaela Millard</t>
  </si>
  <si>
    <t>Music purchases</t>
  </si>
  <si>
    <t>Operating Budget 2014-15</t>
  </si>
  <si>
    <t>Matt Lozinski-not been given</t>
  </si>
  <si>
    <t>Member Payment</t>
  </si>
  <si>
    <t>music holder reciepts</t>
  </si>
  <si>
    <t>MSU</t>
  </si>
  <si>
    <t>Key Deposit</t>
  </si>
  <si>
    <t>Equipment Maintanance</t>
  </si>
  <si>
    <t>Music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</si>
</sst>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1009]* #,##0.00_-;\-[$$-1009]* #,##0.00_-;_-[$$-1009]* &quot;-&quot;??_-;_-@_-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164" fontId="1" fillId="0" borderId="0" xfId="0" applyNumberFormat="1" applyFont="1"/>
    <xf numFmtId="0" fontId="5" fillId="0" borderId="0" xfId="0" applyFont="1"/>
    <xf numFmtId="44" fontId="0" fillId="0" borderId="0" xfId="2" applyFont="1"/>
    <xf numFmtId="44" fontId="6" fillId="0" borderId="0" xfId="2" applyFont="1" applyBorder="1" applyAlignment="1">
      <alignment horizontal="center"/>
    </xf>
    <xf numFmtId="43" fontId="0" fillId="0" borderId="0" xfId="1" applyFont="1"/>
    <xf numFmtId="43" fontId="3" fillId="0" borderId="1" xfId="1" applyFont="1" applyBorder="1"/>
    <xf numFmtId="43" fontId="1" fillId="0" borderId="2" xfId="1" applyFont="1" applyBorder="1"/>
    <xf numFmtId="43" fontId="0" fillId="0" borderId="1" xfId="1" applyFont="1" applyBorder="1"/>
    <xf numFmtId="43" fontId="4" fillId="0" borderId="0" xfId="1" applyFont="1"/>
    <xf numFmtId="43" fontId="1" fillId="0" borderId="3" xfId="1" applyFont="1" applyBorder="1"/>
    <xf numFmtId="17" fontId="0" fillId="0" borderId="0" xfId="0" quotePrefix="1" applyNumberFormat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43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0" xfId="0" applyBorder="1"/>
    <xf numFmtId="44" fontId="0" fillId="0" borderId="4" xfId="0" applyNumberFormat="1" applyBorder="1"/>
    <xf numFmtId="0" fontId="8" fillId="0" borderId="0" xfId="0" applyFont="1" applyAlignment="1">
      <alignment wrapText="1"/>
    </xf>
    <xf numFmtId="0" fontId="0" fillId="0" borderId="0" xfId="0" quotePrefix="1"/>
    <xf numFmtId="0" fontId="9" fillId="0" borderId="0" xfId="0" applyFont="1" applyAlignment="1">
      <alignment wrapText="1"/>
    </xf>
    <xf numFmtId="165" fontId="0" fillId="0" borderId="0" xfId="0" applyNumberFormat="1"/>
    <xf numFmtId="0" fontId="10" fillId="0" borderId="0" xfId="0" applyFont="1" applyAlignment="1">
      <alignment wrapText="1"/>
    </xf>
    <xf numFmtId="43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4" fontId="0" fillId="0" borderId="0" xfId="2" applyFont="1" applyAlignment="1">
      <alignment wrapText="1"/>
    </xf>
    <xf numFmtId="44" fontId="1" fillId="0" borderId="0" xfId="2" applyFont="1"/>
    <xf numFmtId="15" fontId="0" fillId="0" borderId="0" xfId="0" applyNumberFormat="1"/>
    <xf numFmtId="0" fontId="11" fillId="0" borderId="0" xfId="0" applyFont="1" applyFill="1" applyBorder="1"/>
    <xf numFmtId="16" fontId="0" fillId="0" borderId="0" xfId="0" applyNumberFormat="1"/>
    <xf numFmtId="6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topLeftCell="A74" workbookViewId="0">
      <selection activeCell="J7" sqref="J7"/>
    </sheetView>
  </sheetViews>
  <sheetFormatPr defaultColWidth="9.140625" defaultRowHeight="15" x14ac:dyDescent="0.25"/>
  <cols>
    <col min="1" max="7" width="9.140625" style="4"/>
    <col min="8" max="8" width="14.140625" style="4" customWidth="1"/>
    <col min="9" max="9" width="11.5703125" style="5" bestFit="1" customWidth="1"/>
    <col min="10" max="10" width="10.28515625" style="4" bestFit="1" customWidth="1"/>
    <col min="11" max="11" width="9.140625" style="4"/>
    <col min="12" max="12" width="9.5703125" style="4" bestFit="1" customWidth="1"/>
    <col min="13" max="16384" width="9.140625" style="4"/>
  </cols>
  <sheetData>
    <row r="1" spans="1:12" x14ac:dyDescent="0.25">
      <c r="C1" s="2" t="s">
        <v>36</v>
      </c>
    </row>
    <row r="2" spans="1:12" x14ac:dyDescent="0.25">
      <c r="C2" s="2" t="s">
        <v>150</v>
      </c>
      <c r="I2" s="6" t="s">
        <v>58</v>
      </c>
      <c r="J2" s="4" t="s">
        <v>59</v>
      </c>
    </row>
    <row r="3" spans="1:12" x14ac:dyDescent="0.25">
      <c r="I3" s="9" t="s">
        <v>52</v>
      </c>
    </row>
    <row r="4" spans="1:12" x14ac:dyDescent="0.25">
      <c r="A4" s="1" t="s">
        <v>0</v>
      </c>
    </row>
    <row r="5" spans="1:12" x14ac:dyDescent="0.25">
      <c r="A5" s="3" t="s">
        <v>30</v>
      </c>
    </row>
    <row r="6" spans="1:12" x14ac:dyDescent="0.25">
      <c r="A6" s="3"/>
      <c r="B6" s="4" t="s">
        <v>117</v>
      </c>
      <c r="I6" s="5">
        <v>9636.9</v>
      </c>
      <c r="J6" s="4">
        <v>9636.9</v>
      </c>
    </row>
    <row r="7" spans="1:12" x14ac:dyDescent="0.25">
      <c r="B7" s="4" t="s">
        <v>115</v>
      </c>
      <c r="I7" s="10">
        <f>60*40</f>
        <v>2400</v>
      </c>
      <c r="J7" s="4">
        <f>62*43</f>
        <v>2666</v>
      </c>
    </row>
    <row r="8" spans="1:12" x14ac:dyDescent="0.25">
      <c r="B8" s="4" t="s">
        <v>121</v>
      </c>
      <c r="I8" s="10">
        <f>10*70</f>
        <v>700</v>
      </c>
      <c r="J8" s="4">
        <f>10*70</f>
        <v>700</v>
      </c>
    </row>
    <row r="9" spans="1:12" x14ac:dyDescent="0.25">
      <c r="B9" s="4" t="s">
        <v>74</v>
      </c>
      <c r="I9" s="10">
        <f>5*40</f>
        <v>200</v>
      </c>
    </row>
    <row r="10" spans="1:12" x14ac:dyDescent="0.25">
      <c r="B10" s="4" t="s">
        <v>73</v>
      </c>
      <c r="I10" s="10">
        <v>350</v>
      </c>
      <c r="J10" s="4">
        <v>350</v>
      </c>
      <c r="L10" s="29"/>
    </row>
    <row r="11" spans="1:12" x14ac:dyDescent="0.25">
      <c r="B11" s="4" t="s">
        <v>75</v>
      </c>
      <c r="I11" s="10">
        <v>1200</v>
      </c>
    </row>
    <row r="12" spans="1:12" x14ac:dyDescent="0.25">
      <c r="B12" s="4" t="s">
        <v>145</v>
      </c>
      <c r="I12" s="10">
        <v>2000</v>
      </c>
    </row>
    <row r="13" spans="1:12" x14ac:dyDescent="0.25">
      <c r="B13" s="4" t="s">
        <v>31</v>
      </c>
      <c r="I13" s="10">
        <v>1500</v>
      </c>
    </row>
    <row r="14" spans="1:12" x14ac:dyDescent="0.25">
      <c r="B14" s="4" t="s">
        <v>120</v>
      </c>
      <c r="I14" s="10">
        <v>1500</v>
      </c>
    </row>
    <row r="15" spans="1:12" x14ac:dyDescent="0.25">
      <c r="B15" s="4" t="s">
        <v>32</v>
      </c>
      <c r="I15" s="10">
        <v>1600</v>
      </c>
    </row>
    <row r="16" spans="1:12" x14ac:dyDescent="0.25">
      <c r="B16" s="4" t="s">
        <v>42</v>
      </c>
      <c r="I16" s="10">
        <v>2000</v>
      </c>
    </row>
    <row r="17" spans="1:10" x14ac:dyDescent="0.25">
      <c r="B17" s="4" t="s">
        <v>43</v>
      </c>
      <c r="I17" s="10">
        <v>1000</v>
      </c>
    </row>
    <row r="18" spans="1:10" x14ac:dyDescent="0.25">
      <c r="B18" s="4" t="s">
        <v>1</v>
      </c>
      <c r="I18" s="10">
        <v>2000</v>
      </c>
    </row>
    <row r="19" spans="1:10" x14ac:dyDescent="0.25">
      <c r="B19" s="4" t="s">
        <v>76</v>
      </c>
      <c r="I19" s="10">
        <v>5000</v>
      </c>
    </row>
    <row r="20" spans="1:10" x14ac:dyDescent="0.25">
      <c r="B20" s="4" t="s">
        <v>2</v>
      </c>
      <c r="I20" s="10">
        <v>0</v>
      </c>
    </row>
    <row r="21" spans="1:10" x14ac:dyDescent="0.25">
      <c r="B21" s="4" t="s">
        <v>78</v>
      </c>
      <c r="I21" s="11">
        <f>21000*0.91</f>
        <v>19110</v>
      </c>
    </row>
    <row r="22" spans="1:10" x14ac:dyDescent="0.25">
      <c r="C22" s="4" t="s">
        <v>3</v>
      </c>
      <c r="I22" s="10">
        <f>SUM(I6:I21)</f>
        <v>50196.9</v>
      </c>
      <c r="J22" s="4">
        <f>SUM(J6:J21)</f>
        <v>13352.9</v>
      </c>
    </row>
    <row r="23" spans="1:10" x14ac:dyDescent="0.25">
      <c r="I23" s="10"/>
    </row>
    <row r="24" spans="1:10" x14ac:dyDescent="0.25">
      <c r="A24" s="3" t="s">
        <v>131</v>
      </c>
      <c r="I24" s="10"/>
    </row>
    <row r="25" spans="1:10" x14ac:dyDescent="0.25">
      <c r="A25" s="3"/>
      <c r="B25" s="4" t="s">
        <v>152</v>
      </c>
      <c r="I25" s="10">
        <v>3770</v>
      </c>
    </row>
    <row r="26" spans="1:10" x14ac:dyDescent="0.25">
      <c r="B26" s="4" t="s">
        <v>135</v>
      </c>
      <c r="I26" s="10">
        <v>3000</v>
      </c>
      <c r="J26" s="4">
        <v>120</v>
      </c>
    </row>
    <row r="27" spans="1:10" ht="17.25" x14ac:dyDescent="0.4">
      <c r="B27" s="4" t="s">
        <v>136</v>
      </c>
      <c r="I27" s="14">
        <v>2000</v>
      </c>
    </row>
    <row r="28" spans="1:10" x14ac:dyDescent="0.25">
      <c r="C28" s="4" t="s">
        <v>137</v>
      </c>
      <c r="I28" s="10">
        <f>SUM(I25:I27)</f>
        <v>8770</v>
      </c>
      <c r="J28" s="4">
        <f>SUM(J25:J27)</f>
        <v>120</v>
      </c>
    </row>
    <row r="29" spans="1:10" x14ac:dyDescent="0.25">
      <c r="I29" s="10"/>
    </row>
    <row r="30" spans="1:10" x14ac:dyDescent="0.25">
      <c r="A30" s="1" t="s">
        <v>50</v>
      </c>
      <c r="I30" s="12">
        <f>SUM(I22+I28)</f>
        <v>58966.9</v>
      </c>
      <c r="J30" s="4">
        <f>J28+J22</f>
        <v>13472.9</v>
      </c>
    </row>
    <row r="31" spans="1:10" x14ac:dyDescent="0.25">
      <c r="I31" s="10"/>
    </row>
    <row r="32" spans="1:10" x14ac:dyDescent="0.25">
      <c r="A32" s="1" t="s">
        <v>4</v>
      </c>
      <c r="I32" s="10"/>
    </row>
    <row r="33" spans="1:10" x14ac:dyDescent="0.25">
      <c r="A33" s="3" t="s">
        <v>5</v>
      </c>
      <c r="I33" s="10"/>
    </row>
    <row r="34" spans="1:10" x14ac:dyDescent="0.25">
      <c r="A34" s="4" t="s">
        <v>6</v>
      </c>
      <c r="I34" s="10"/>
    </row>
    <row r="35" spans="1:10" x14ac:dyDescent="0.25">
      <c r="B35" s="4" t="s">
        <v>7</v>
      </c>
      <c r="I35" s="10">
        <v>20</v>
      </c>
      <c r="J35" s="4">
        <f>'Disbursements Journal'!E52</f>
        <v>0</v>
      </c>
    </row>
    <row r="36" spans="1:10" x14ac:dyDescent="0.25">
      <c r="B36" s="4" t="s">
        <v>8</v>
      </c>
      <c r="I36" s="10">
        <v>0</v>
      </c>
      <c r="J36" s="4">
        <f>'Disbursements Journal'!F52</f>
        <v>0</v>
      </c>
    </row>
    <row r="37" spans="1:10" x14ac:dyDescent="0.25">
      <c r="B37" s="4" t="s">
        <v>126</v>
      </c>
      <c r="I37" s="10">
        <v>200</v>
      </c>
      <c r="J37" s="4">
        <f>SUM('Disbursements Journal'!AG52)</f>
        <v>45.77</v>
      </c>
    </row>
    <row r="38" spans="1:10" x14ac:dyDescent="0.25">
      <c r="B38" s="4" t="s">
        <v>46</v>
      </c>
      <c r="I38" s="10">
        <v>200</v>
      </c>
      <c r="J38" s="4">
        <f>'Disbursements Journal'!G52</f>
        <v>104.5</v>
      </c>
    </row>
    <row r="39" spans="1:10" x14ac:dyDescent="0.25">
      <c r="B39" s="4" t="s">
        <v>38</v>
      </c>
      <c r="I39" s="10">
        <v>200</v>
      </c>
      <c r="J39" s="4">
        <f>'Disbursements Journal'!H52</f>
        <v>0</v>
      </c>
    </row>
    <row r="40" spans="1:10" x14ac:dyDescent="0.25">
      <c r="B40" s="4" t="s">
        <v>39</v>
      </c>
      <c r="I40" s="10">
        <v>200</v>
      </c>
      <c r="J40" s="4">
        <f>'Disbursements Journal'!I52</f>
        <v>0</v>
      </c>
    </row>
    <row r="41" spans="1:10" x14ac:dyDescent="0.25">
      <c r="B41" s="4" t="s">
        <v>47</v>
      </c>
      <c r="I41" s="10">
        <v>50</v>
      </c>
      <c r="J41" s="4">
        <f>SUM('Cash Box'!K39,'Disbursements Journal'!J52)</f>
        <v>24.79</v>
      </c>
    </row>
    <row r="42" spans="1:10" x14ac:dyDescent="0.25">
      <c r="A42" s="4" t="s">
        <v>9</v>
      </c>
      <c r="I42" s="10"/>
    </row>
    <row r="43" spans="1:10" x14ac:dyDescent="0.25">
      <c r="B43" s="4" t="s">
        <v>51</v>
      </c>
      <c r="I43" s="10">
        <v>13000</v>
      </c>
      <c r="J43" s="4">
        <f>SUM('Disbursements Journal'!K52)</f>
        <v>650</v>
      </c>
    </row>
    <row r="44" spans="1:10" x14ac:dyDescent="0.25">
      <c r="B44" s="4" t="s">
        <v>10</v>
      </c>
      <c r="I44" s="10">
        <v>0</v>
      </c>
      <c r="J44" s="4">
        <f>'Disbursements Journal'!L52</f>
        <v>0</v>
      </c>
    </row>
    <row r="45" spans="1:10" x14ac:dyDescent="0.25">
      <c r="B45" s="4" t="s">
        <v>11</v>
      </c>
      <c r="I45" s="10">
        <v>0</v>
      </c>
      <c r="J45" s="4">
        <f>'Disbursements Journal'!M52</f>
        <v>0</v>
      </c>
    </row>
    <row r="46" spans="1:10" x14ac:dyDescent="0.25">
      <c r="A46" s="4" t="s">
        <v>12</v>
      </c>
      <c r="I46" s="10"/>
    </row>
    <row r="47" spans="1:10" x14ac:dyDescent="0.25">
      <c r="B47" s="4" t="s">
        <v>13</v>
      </c>
      <c r="I47" s="10">
        <v>0</v>
      </c>
      <c r="J47" s="4">
        <f>'Disbursements Journal'!N52</f>
        <v>0</v>
      </c>
    </row>
    <row r="48" spans="1:10" x14ac:dyDescent="0.25">
      <c r="B48" s="4" t="s">
        <v>45</v>
      </c>
      <c r="I48" s="10">
        <v>0</v>
      </c>
      <c r="J48" s="4">
        <f>'Disbursements Journal'!O52</f>
        <v>0</v>
      </c>
    </row>
    <row r="49" spans="1:10" x14ac:dyDescent="0.25">
      <c r="B49" s="4" t="s">
        <v>44</v>
      </c>
      <c r="I49" s="10">
        <v>150</v>
      </c>
      <c r="J49" s="4">
        <f>'Disbursements Journal'!P52</f>
        <v>0</v>
      </c>
    </row>
    <row r="50" spans="1:10" x14ac:dyDescent="0.25">
      <c r="A50" s="4" t="s">
        <v>149</v>
      </c>
      <c r="H50" s="4">
        <v>0</v>
      </c>
      <c r="I50" s="13">
        <v>250</v>
      </c>
      <c r="J50" s="4">
        <f>'Disbursements Journal'!AI52</f>
        <v>149.99</v>
      </c>
    </row>
    <row r="51" spans="1:10" x14ac:dyDescent="0.25">
      <c r="C51" s="4" t="s">
        <v>14</v>
      </c>
      <c r="I51" s="10">
        <f>SUM(I35:I50)</f>
        <v>14270</v>
      </c>
      <c r="J51" s="4">
        <f>SUM(J35:J50)</f>
        <v>975.05</v>
      </c>
    </row>
    <row r="52" spans="1:10" x14ac:dyDescent="0.25">
      <c r="A52" s="3" t="s">
        <v>15</v>
      </c>
      <c r="I52" s="10"/>
    </row>
    <row r="53" spans="1:10" x14ac:dyDescent="0.25">
      <c r="A53" s="4" t="s">
        <v>16</v>
      </c>
      <c r="I53" s="10"/>
    </row>
    <row r="54" spans="1:10" x14ac:dyDescent="0.25">
      <c r="B54" s="4" t="s">
        <v>116</v>
      </c>
      <c r="I54" s="10">
        <f>48*2*43+2064</f>
        <v>6192</v>
      </c>
      <c r="J54" s="4">
        <f>'Disbursements Journal'!Q52</f>
        <v>1082</v>
      </c>
    </row>
    <row r="55" spans="1:10" x14ac:dyDescent="0.25">
      <c r="B55" s="4" t="s">
        <v>122</v>
      </c>
      <c r="I55" s="10">
        <f>43*2*48+2064</f>
        <v>6192</v>
      </c>
      <c r="J55" s="4">
        <f>'Disbursements Journal'!R52</f>
        <v>1526</v>
      </c>
    </row>
    <row r="56" spans="1:10" x14ac:dyDescent="0.25">
      <c r="B56" s="4" t="s">
        <v>41</v>
      </c>
      <c r="I56" s="10">
        <v>0</v>
      </c>
      <c r="J56" s="7"/>
    </row>
    <row r="57" spans="1:10" x14ac:dyDescent="0.25">
      <c r="C57" s="4" t="s">
        <v>17</v>
      </c>
      <c r="I57" s="10">
        <f>SUM(I54:I56)</f>
        <v>12384</v>
      </c>
      <c r="J57" s="4">
        <f>SUM(J54:J56)</f>
        <v>2608</v>
      </c>
    </row>
    <row r="58" spans="1:10" x14ac:dyDescent="0.25">
      <c r="A58" s="4" t="s">
        <v>18</v>
      </c>
      <c r="I58" s="10"/>
    </row>
    <row r="59" spans="1:10" x14ac:dyDescent="0.25">
      <c r="B59" s="4" t="s">
        <v>19</v>
      </c>
      <c r="I59" s="10">
        <v>25</v>
      </c>
      <c r="J59" s="4">
        <f>'Disbursements Journal'!S52</f>
        <v>0</v>
      </c>
    </row>
    <row r="60" spans="1:10" x14ac:dyDescent="0.25">
      <c r="B60" s="4" t="s">
        <v>20</v>
      </c>
      <c r="I60" s="10">
        <v>300</v>
      </c>
      <c r="J60" s="4">
        <f>'Disbursements Journal'!T52</f>
        <v>73.19</v>
      </c>
    </row>
    <row r="61" spans="1:10" x14ac:dyDescent="0.25">
      <c r="B61" s="4" t="s">
        <v>40</v>
      </c>
      <c r="I61" s="13">
        <v>50</v>
      </c>
      <c r="J61" s="4">
        <f>SUM('Disbursements Journal'!U52,'Cash Box'!L39)</f>
        <v>12</v>
      </c>
    </row>
    <row r="62" spans="1:10" x14ac:dyDescent="0.25">
      <c r="C62" s="4" t="s">
        <v>21</v>
      </c>
      <c r="I62" s="10">
        <f>SUM(I59:I61)</f>
        <v>375</v>
      </c>
      <c r="J62" s="4">
        <f>SUM(J59:J61)</f>
        <v>85.19</v>
      </c>
    </row>
    <row r="63" spans="1:10" x14ac:dyDescent="0.25">
      <c r="I63" s="10"/>
    </row>
    <row r="64" spans="1:10" x14ac:dyDescent="0.25">
      <c r="A64" s="4" t="s">
        <v>33</v>
      </c>
      <c r="I64" s="10"/>
    </row>
    <row r="65" spans="1:10" x14ac:dyDescent="0.25">
      <c r="B65" s="4" t="s">
        <v>71</v>
      </c>
      <c r="I65" s="10">
        <v>15</v>
      </c>
      <c r="J65" s="4">
        <f>SUM('Cash Box'!G39)</f>
        <v>15</v>
      </c>
    </row>
    <row r="66" spans="1:10" x14ac:dyDescent="0.25">
      <c r="B66" s="4" t="s">
        <v>48</v>
      </c>
      <c r="I66" s="10">
        <v>80</v>
      </c>
      <c r="J66" s="4">
        <f>'Disbursements Journal'!V52</f>
        <v>79</v>
      </c>
    </row>
    <row r="67" spans="1:10" x14ac:dyDescent="0.25">
      <c r="B67" s="4" t="s">
        <v>118</v>
      </c>
      <c r="I67" s="10">
        <v>1000</v>
      </c>
      <c r="J67" s="4">
        <f>'Disbursements Journal'!W52</f>
        <v>0</v>
      </c>
    </row>
    <row r="68" spans="1:10" x14ac:dyDescent="0.25">
      <c r="B68" s="4" t="s">
        <v>89</v>
      </c>
      <c r="I68" s="10">
        <f>5*500</f>
        <v>2500</v>
      </c>
      <c r="J68" s="4">
        <f>'Disbursements Journal'!X52</f>
        <v>0</v>
      </c>
    </row>
    <row r="69" spans="1:10" x14ac:dyDescent="0.25">
      <c r="B69" s="4" t="s">
        <v>96</v>
      </c>
      <c r="I69" s="10">
        <v>6000</v>
      </c>
      <c r="J69" s="4">
        <f>'Disbursements Journal'!Z52</f>
        <v>0</v>
      </c>
    </row>
    <row r="70" spans="1:10" x14ac:dyDescent="0.25">
      <c r="B70" s="4" t="s">
        <v>97</v>
      </c>
      <c r="I70" s="10">
        <v>500</v>
      </c>
      <c r="J70" s="4">
        <f>'Disbursements Journal'!Y52+'Cash Box'!M39</f>
        <v>50</v>
      </c>
    </row>
    <row r="71" spans="1:10" x14ac:dyDescent="0.25">
      <c r="B71" s="4" t="s">
        <v>90</v>
      </c>
      <c r="I71" s="10">
        <f>20*55</f>
        <v>1100</v>
      </c>
      <c r="J71" s="4">
        <f>'Disbursements Journal'!AC52</f>
        <v>0</v>
      </c>
    </row>
    <row r="72" spans="1:10" x14ac:dyDescent="0.25">
      <c r="B72" s="4" t="s">
        <v>123</v>
      </c>
      <c r="I72" s="10">
        <f>10*20</f>
        <v>200</v>
      </c>
    </row>
    <row r="73" spans="1:10" x14ac:dyDescent="0.25">
      <c r="B73" s="4" t="s">
        <v>35</v>
      </c>
      <c r="I73" s="10">
        <f>55*20</f>
        <v>1100</v>
      </c>
      <c r="J73" s="4">
        <f>'Disbursements Journal'!AB52</f>
        <v>0</v>
      </c>
    </row>
    <row r="74" spans="1:10" x14ac:dyDescent="0.25">
      <c r="B74" s="4" t="s">
        <v>77</v>
      </c>
      <c r="I74" s="10">
        <v>1700</v>
      </c>
      <c r="J74" s="4">
        <f>'Disbursements Journal'!AA52</f>
        <v>1266.1000000000001</v>
      </c>
    </row>
    <row r="75" spans="1:10" ht="17.25" x14ac:dyDescent="0.4">
      <c r="B75" s="4" t="s">
        <v>37</v>
      </c>
      <c r="I75" s="14">
        <v>400</v>
      </c>
      <c r="J75" s="4">
        <f>'Disbursements Journal'!AD52</f>
        <v>0</v>
      </c>
    </row>
    <row r="76" spans="1:10" x14ac:dyDescent="0.25">
      <c r="C76" s="4" t="s">
        <v>34</v>
      </c>
      <c r="I76" s="10">
        <f>SUM(I65:I75)</f>
        <v>14595</v>
      </c>
      <c r="J76" s="4">
        <f>SUM(J65:J75)</f>
        <v>1410.1000000000001</v>
      </c>
    </row>
    <row r="77" spans="1:10" x14ac:dyDescent="0.25">
      <c r="I77" s="13"/>
    </row>
    <row r="78" spans="1:10" x14ac:dyDescent="0.25">
      <c r="C78" s="4" t="s">
        <v>22</v>
      </c>
      <c r="I78" s="10">
        <f>SUM(I76,I57,I62)</f>
        <v>27354</v>
      </c>
    </row>
    <row r="79" spans="1:10" x14ac:dyDescent="0.25">
      <c r="A79" s="3" t="s">
        <v>23</v>
      </c>
      <c r="I79" s="10"/>
    </row>
    <row r="80" spans="1:10" x14ac:dyDescent="0.25">
      <c r="A80" s="4" t="s">
        <v>125</v>
      </c>
      <c r="I80" s="10">
        <v>150</v>
      </c>
      <c r="J80" s="4">
        <f>SUM('Disbursements Journal'!AF52)</f>
        <v>0</v>
      </c>
    </row>
    <row r="81" spans="1:10" x14ac:dyDescent="0.25">
      <c r="A81" s="4" t="s">
        <v>24</v>
      </c>
      <c r="I81" s="10">
        <v>150</v>
      </c>
      <c r="J81" s="4">
        <f>SUM('Cash Box'!H39) + 160.45</f>
        <v>160.44999999999999</v>
      </c>
    </row>
    <row r="82" spans="1:10" x14ac:dyDescent="0.25">
      <c r="A82" s="4" t="s">
        <v>25</v>
      </c>
      <c r="I82" s="10">
        <v>150</v>
      </c>
      <c r="J82" s="4">
        <f>SUM('Cash Box'!I39)</f>
        <v>0</v>
      </c>
    </row>
    <row r="83" spans="1:10" x14ac:dyDescent="0.25">
      <c r="A83" s="4" t="s">
        <v>26</v>
      </c>
      <c r="I83" s="10">
        <v>150</v>
      </c>
      <c r="J83" s="4">
        <f>SUM('Cash Box'!J39)</f>
        <v>0</v>
      </c>
    </row>
    <row r="84" spans="1:10" x14ac:dyDescent="0.25">
      <c r="A84" s="4" t="s">
        <v>49</v>
      </c>
      <c r="I84" s="13">
        <v>0</v>
      </c>
    </row>
    <row r="85" spans="1:10" x14ac:dyDescent="0.25">
      <c r="C85" s="4" t="s">
        <v>27</v>
      </c>
      <c r="I85" s="10">
        <f>SUM(I81:I84)</f>
        <v>450</v>
      </c>
      <c r="J85" s="4">
        <f>'Disbursements Journal'!AE52</f>
        <v>160.44999999999999</v>
      </c>
    </row>
    <row r="86" spans="1:10" x14ac:dyDescent="0.25">
      <c r="I86" s="10"/>
    </row>
    <row r="87" spans="1:10" x14ac:dyDescent="0.25">
      <c r="A87" s="3" t="s">
        <v>133</v>
      </c>
      <c r="I87" s="10"/>
    </row>
    <row r="88" spans="1:10" x14ac:dyDescent="0.25">
      <c r="B88" s="4" t="s">
        <v>91</v>
      </c>
      <c r="I88" s="10">
        <v>5500</v>
      </c>
    </row>
    <row r="89" spans="1:10" x14ac:dyDescent="0.25">
      <c r="B89" s="4" t="s">
        <v>109</v>
      </c>
      <c r="I89" s="10">
        <v>1800</v>
      </c>
    </row>
    <row r="90" spans="1:10" ht="17.25" x14ac:dyDescent="0.4">
      <c r="B90" s="4" t="s">
        <v>132</v>
      </c>
      <c r="I90" s="14">
        <v>1470</v>
      </c>
    </row>
    <row r="91" spans="1:10" x14ac:dyDescent="0.25">
      <c r="C91" s="4" t="s">
        <v>134</v>
      </c>
      <c r="I91" s="10">
        <f>SUM(I88:I90)</f>
        <v>8770</v>
      </c>
    </row>
    <row r="92" spans="1:10" x14ac:dyDescent="0.25">
      <c r="I92" s="13"/>
    </row>
    <row r="93" spans="1:10" x14ac:dyDescent="0.25">
      <c r="A93" s="1" t="s">
        <v>28</v>
      </c>
      <c r="I93" s="12">
        <f>SUM(I85,I78,I51,I91)</f>
        <v>50844</v>
      </c>
      <c r="J93" s="4">
        <f>SUM(J76,J85,J62,J51,J57)</f>
        <v>5238.79</v>
      </c>
    </row>
    <row r="94" spans="1:10" x14ac:dyDescent="0.25">
      <c r="I94" s="10"/>
    </row>
    <row r="95" spans="1:10" ht="15.75" thickBot="1" x14ac:dyDescent="0.3">
      <c r="A95" s="1" t="s">
        <v>29</v>
      </c>
      <c r="I95" s="15">
        <f>I30 - I93</f>
        <v>8122.9000000000015</v>
      </c>
      <c r="J95" s="4">
        <f>J30-J93</f>
        <v>8234.11</v>
      </c>
    </row>
    <row r="96" spans="1:10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E24" sqref="E24"/>
    </sheetView>
  </sheetViews>
  <sheetFormatPr defaultRowHeight="15" x14ac:dyDescent="0.25"/>
  <cols>
    <col min="1" max="1" width="9.7109375" bestFit="1" customWidth="1"/>
    <col min="5" max="5" width="12.85546875" customWidth="1"/>
  </cols>
  <sheetData>
    <row r="1" spans="1:5" x14ac:dyDescent="0.25">
      <c r="A1" t="s">
        <v>53</v>
      </c>
      <c r="C1" s="16" t="s">
        <v>119</v>
      </c>
      <c r="E1" s="8">
        <v>9636.9</v>
      </c>
    </row>
    <row r="2" spans="1:5" x14ac:dyDescent="0.25">
      <c r="A2" s="1" t="s">
        <v>60</v>
      </c>
    </row>
    <row r="3" spans="1:5" x14ac:dyDescent="0.25">
      <c r="A3" t="s">
        <v>54</v>
      </c>
      <c r="B3" t="s">
        <v>61</v>
      </c>
      <c r="D3" t="s">
        <v>56</v>
      </c>
    </row>
    <row r="4" spans="1:5" x14ac:dyDescent="0.25">
      <c r="A4" s="34">
        <v>41904</v>
      </c>
      <c r="B4" t="s">
        <v>130</v>
      </c>
      <c r="D4">
        <v>2917</v>
      </c>
    </row>
    <row r="5" spans="1:5" x14ac:dyDescent="0.25">
      <c r="A5" s="34"/>
    </row>
    <row r="25" spans="1:5" x14ac:dyDescent="0.25">
      <c r="A25" t="s">
        <v>62</v>
      </c>
      <c r="D25" s="21"/>
      <c r="E25" s="22">
        <f>SUM(D4:D24)</f>
        <v>2917</v>
      </c>
    </row>
    <row r="27" spans="1:5" x14ac:dyDescent="0.25">
      <c r="A27" t="s">
        <v>63</v>
      </c>
      <c r="E27">
        <f>'Disbursements Journal'!D52</f>
        <v>7818.9099999999989</v>
      </c>
    </row>
    <row r="29" spans="1:5" ht="15.75" thickBot="1" x14ac:dyDescent="0.3">
      <c r="A29" t="s">
        <v>64</v>
      </c>
      <c r="C29" s="16" t="s">
        <v>65</v>
      </c>
      <c r="E29" s="23">
        <f>E1+E25-E27</f>
        <v>4734.9900000000007</v>
      </c>
    </row>
    <row r="30" spans="1:5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workbookViewId="0">
      <selection activeCell="A20" sqref="A20"/>
    </sheetView>
  </sheetViews>
  <sheetFormatPr defaultRowHeight="15" x14ac:dyDescent="0.25"/>
  <cols>
    <col min="1" max="1" width="18.5703125" style="27" bestFit="1" customWidth="1"/>
    <col min="3" max="3" width="35.7109375" customWidth="1"/>
  </cols>
  <sheetData>
    <row r="1" spans="1:35" ht="45.75" x14ac:dyDescent="0.25">
      <c r="A1" s="27" t="s">
        <v>54</v>
      </c>
      <c r="B1" t="s">
        <v>55</v>
      </c>
      <c r="C1" t="s">
        <v>57</v>
      </c>
      <c r="D1" t="s">
        <v>56</v>
      </c>
      <c r="E1" t="str">
        <f>Budget!B35</f>
        <v>Lyres</v>
      </c>
      <c r="F1" t="str">
        <f>Budget!B36</f>
        <v>Folios</v>
      </c>
      <c r="G1" s="17" t="str">
        <f>Budget!B38</f>
        <v>Drum Sticks</v>
      </c>
      <c r="H1" s="17" t="str">
        <f>Budget!B39</f>
        <v>Stick Bags</v>
      </c>
      <c r="I1" s="17" t="str">
        <f>Budget!B40</f>
        <v>Drum Heads</v>
      </c>
      <c r="J1" s="18" t="str">
        <f>Budget!B41</f>
        <v>First Aid, General Toolbox Items</v>
      </c>
      <c r="K1" s="28" t="s">
        <v>79</v>
      </c>
      <c r="L1" s="17" t="s">
        <v>80</v>
      </c>
      <c r="M1" s="28" t="s">
        <v>81</v>
      </c>
      <c r="N1" t="s">
        <v>13</v>
      </c>
      <c r="O1" s="17" t="s">
        <v>45</v>
      </c>
      <c r="P1" s="17" t="s">
        <v>82</v>
      </c>
      <c r="Q1" s="17" t="s">
        <v>83</v>
      </c>
      <c r="R1" s="24" t="s">
        <v>84</v>
      </c>
      <c r="S1" s="17" t="s">
        <v>85</v>
      </c>
      <c r="T1" s="17" t="s">
        <v>86</v>
      </c>
      <c r="U1" s="17" t="s">
        <v>40</v>
      </c>
      <c r="V1" s="17" t="s">
        <v>87</v>
      </c>
      <c r="W1" s="17" t="s">
        <v>88</v>
      </c>
      <c r="X1" s="17" t="s">
        <v>91</v>
      </c>
      <c r="Y1" s="17" t="s">
        <v>93</v>
      </c>
      <c r="Z1" s="17" t="s">
        <v>92</v>
      </c>
      <c r="AA1" s="17" t="s">
        <v>94</v>
      </c>
      <c r="AB1" s="17" t="s">
        <v>35</v>
      </c>
      <c r="AC1" s="17" t="s">
        <v>95</v>
      </c>
      <c r="AD1" s="28" t="s">
        <v>37</v>
      </c>
      <c r="AE1" s="17" t="s">
        <v>23</v>
      </c>
      <c r="AF1" s="17" t="s">
        <v>125</v>
      </c>
      <c r="AG1" s="17" t="s">
        <v>126</v>
      </c>
      <c r="AH1" s="17" t="s">
        <v>140</v>
      </c>
      <c r="AI1" s="17" t="s">
        <v>157</v>
      </c>
    </row>
    <row r="2" spans="1:35" x14ac:dyDescent="0.25">
      <c r="A2" s="27">
        <v>41906</v>
      </c>
      <c r="B2">
        <v>245</v>
      </c>
      <c r="C2" t="s">
        <v>138</v>
      </c>
      <c r="D2">
        <v>391.74</v>
      </c>
      <c r="J2">
        <v>16.329999999999998</v>
      </c>
      <c r="AA2">
        <v>375.41</v>
      </c>
    </row>
    <row r="3" spans="1:35" x14ac:dyDescent="0.25">
      <c r="A3" s="27">
        <v>41906</v>
      </c>
      <c r="B3">
        <v>246</v>
      </c>
      <c r="C3" t="s">
        <v>139</v>
      </c>
      <c r="D3">
        <v>410</v>
      </c>
      <c r="R3">
        <v>410</v>
      </c>
    </row>
    <row r="4" spans="1:35" x14ac:dyDescent="0.25">
      <c r="A4" s="27">
        <v>41906</v>
      </c>
      <c r="B4">
        <v>247</v>
      </c>
      <c r="C4" t="s">
        <v>147</v>
      </c>
      <c r="D4">
        <v>265</v>
      </c>
      <c r="Q4">
        <v>265</v>
      </c>
    </row>
    <row r="5" spans="1:35" x14ac:dyDescent="0.25">
      <c r="A5" s="27">
        <v>41906</v>
      </c>
      <c r="B5">
        <v>248</v>
      </c>
      <c r="C5" t="s">
        <v>141</v>
      </c>
      <c r="D5">
        <v>2613.13</v>
      </c>
      <c r="AH5">
        <v>2613.13</v>
      </c>
    </row>
    <row r="6" spans="1:35" x14ac:dyDescent="0.25">
      <c r="A6" s="27" t="s">
        <v>146</v>
      </c>
      <c r="B6">
        <v>249</v>
      </c>
      <c r="C6" t="s">
        <v>144</v>
      </c>
      <c r="D6">
        <v>32.450000000000003</v>
      </c>
      <c r="AH6">
        <v>32.450000000000003</v>
      </c>
    </row>
    <row r="7" spans="1:35" x14ac:dyDescent="0.25">
      <c r="A7" s="27">
        <v>41911</v>
      </c>
      <c r="B7">
        <v>250</v>
      </c>
      <c r="C7" t="s">
        <v>139</v>
      </c>
      <c r="D7">
        <v>770</v>
      </c>
      <c r="K7">
        <v>650</v>
      </c>
      <c r="R7">
        <v>120</v>
      </c>
    </row>
    <row r="8" spans="1:35" x14ac:dyDescent="0.25">
      <c r="A8" s="27">
        <v>41918</v>
      </c>
      <c r="B8">
        <v>299</v>
      </c>
      <c r="C8" t="s">
        <v>139</v>
      </c>
      <c r="D8">
        <v>172</v>
      </c>
      <c r="R8">
        <v>172</v>
      </c>
    </row>
    <row r="9" spans="1:35" x14ac:dyDescent="0.25">
      <c r="A9" s="27">
        <v>41920</v>
      </c>
      <c r="B9">
        <v>300</v>
      </c>
      <c r="C9" t="s">
        <v>147</v>
      </c>
      <c r="D9">
        <v>344</v>
      </c>
      <c r="Q9">
        <v>344</v>
      </c>
    </row>
    <row r="10" spans="1:35" x14ac:dyDescent="0.25">
      <c r="A10" s="27">
        <v>41925</v>
      </c>
      <c r="B10">
        <v>1</v>
      </c>
      <c r="C10" t="s">
        <v>144</v>
      </c>
      <c r="D10">
        <v>160.44999999999999</v>
      </c>
      <c r="AE10">
        <v>160.44999999999999</v>
      </c>
    </row>
    <row r="11" spans="1:35" x14ac:dyDescent="0.25">
      <c r="A11" s="27">
        <v>41925</v>
      </c>
      <c r="B11">
        <v>2</v>
      </c>
      <c r="C11" t="s">
        <v>148</v>
      </c>
      <c r="D11">
        <v>890.69</v>
      </c>
      <c r="AA11">
        <v>890.69</v>
      </c>
      <c r="AG11">
        <v>0</v>
      </c>
    </row>
    <row r="12" spans="1:35" x14ac:dyDescent="0.25">
      <c r="A12" s="27">
        <v>41925</v>
      </c>
      <c r="B12">
        <v>3</v>
      </c>
      <c r="C12" t="s">
        <v>138</v>
      </c>
      <c r="D12">
        <v>124.77</v>
      </c>
      <c r="V12">
        <v>79</v>
      </c>
      <c r="AG12">
        <v>45.77</v>
      </c>
    </row>
    <row r="13" spans="1:35" x14ac:dyDescent="0.25">
      <c r="A13" s="27">
        <v>41927</v>
      </c>
      <c r="B13">
        <v>4</v>
      </c>
      <c r="C13" t="s">
        <v>139</v>
      </c>
      <c r="D13">
        <v>86</v>
      </c>
      <c r="R13">
        <v>86</v>
      </c>
    </row>
    <row r="14" spans="1:35" x14ac:dyDescent="0.25">
      <c r="A14" s="27">
        <v>41927</v>
      </c>
      <c r="B14">
        <v>5</v>
      </c>
      <c r="C14" t="s">
        <v>151</v>
      </c>
      <c r="D14">
        <v>20</v>
      </c>
    </row>
    <row r="15" spans="1:35" x14ac:dyDescent="0.25">
      <c r="A15" s="27">
        <v>41934</v>
      </c>
      <c r="B15">
        <v>6</v>
      </c>
      <c r="C15" t="s">
        <v>139</v>
      </c>
      <c r="D15">
        <v>362.5</v>
      </c>
      <c r="G15">
        <v>104.5</v>
      </c>
      <c r="R15">
        <v>258</v>
      </c>
    </row>
    <row r="16" spans="1:35" x14ac:dyDescent="0.25">
      <c r="A16" s="27">
        <v>41934</v>
      </c>
      <c r="B16">
        <v>7</v>
      </c>
      <c r="C16" t="s">
        <v>147</v>
      </c>
      <c r="D16">
        <v>473</v>
      </c>
      <c r="Q16">
        <v>473</v>
      </c>
    </row>
    <row r="17" spans="1:35" x14ac:dyDescent="0.25">
      <c r="A17" s="27">
        <v>41941</v>
      </c>
      <c r="B17">
        <v>8</v>
      </c>
      <c r="C17" t="s">
        <v>139</v>
      </c>
      <c r="D17">
        <v>172</v>
      </c>
      <c r="R17">
        <v>172</v>
      </c>
    </row>
    <row r="18" spans="1:35" x14ac:dyDescent="0.25">
      <c r="A18" s="27">
        <v>41948</v>
      </c>
      <c r="B18">
        <v>9</v>
      </c>
      <c r="C18" t="s">
        <v>154</v>
      </c>
      <c r="D18">
        <v>73.19</v>
      </c>
      <c r="T18">
        <v>73.19</v>
      </c>
    </row>
    <row r="19" spans="1:35" x14ac:dyDescent="0.25">
      <c r="A19" s="27">
        <v>41948</v>
      </c>
      <c r="B19">
        <v>10</v>
      </c>
      <c r="C19" t="s">
        <v>138</v>
      </c>
      <c r="D19">
        <v>149.99</v>
      </c>
      <c r="AI19">
        <v>149.99</v>
      </c>
    </row>
    <row r="20" spans="1:35" x14ac:dyDescent="0.25">
      <c r="A20" s="27">
        <v>41948</v>
      </c>
      <c r="B20">
        <v>11</v>
      </c>
      <c r="C20" t="s">
        <v>139</v>
      </c>
      <c r="D20">
        <v>308</v>
      </c>
      <c r="R20">
        <v>308</v>
      </c>
    </row>
    <row r="51" spans="4:35" x14ac:dyDescent="0.25">
      <c r="AF51" s="3"/>
      <c r="AG51" s="3"/>
      <c r="AH51" s="3"/>
    </row>
    <row r="52" spans="4:35" ht="15.75" thickBot="1" x14ac:dyDescent="0.3">
      <c r="D52" s="20">
        <f>SUM(D2:D51)</f>
        <v>7818.9099999999989</v>
      </c>
      <c r="E52" s="20">
        <f>SUM(E2:E51)</f>
        <v>0</v>
      </c>
      <c r="F52" s="20">
        <f>SUM(F2:F51)</f>
        <v>0</v>
      </c>
      <c r="G52" s="20">
        <f t="shared" ref="G52:AE52" si="0">SUM(G2:G51)</f>
        <v>104.5</v>
      </c>
      <c r="H52" s="20">
        <f t="shared" si="0"/>
        <v>0</v>
      </c>
      <c r="I52" s="20">
        <f t="shared" si="0"/>
        <v>0</v>
      </c>
      <c r="J52" s="20">
        <f t="shared" si="0"/>
        <v>16.329999999999998</v>
      </c>
      <c r="K52" s="20">
        <f t="shared" si="0"/>
        <v>650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1082</v>
      </c>
      <c r="R52" s="20">
        <f t="shared" si="0"/>
        <v>1526</v>
      </c>
      <c r="S52" s="20">
        <f t="shared" si="0"/>
        <v>0</v>
      </c>
      <c r="T52" s="20">
        <f t="shared" si="0"/>
        <v>73.19</v>
      </c>
      <c r="U52" s="20">
        <f t="shared" si="0"/>
        <v>0</v>
      </c>
      <c r="V52" s="20">
        <f t="shared" si="0"/>
        <v>79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1266.1000000000001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160.44999999999999</v>
      </c>
      <c r="AF52" s="35">
        <f>SUM(AF2:AF51)</f>
        <v>0</v>
      </c>
      <c r="AG52" s="35">
        <f>SUM(AG2:AG51)</f>
        <v>45.77</v>
      </c>
      <c r="AH52" s="35">
        <f>SUM(AH2:AH51)</f>
        <v>2645.58</v>
      </c>
      <c r="AI52" s="35">
        <f>SUM(AI2:AI51)</f>
        <v>149.99</v>
      </c>
    </row>
    <row r="53" spans="4:35" ht="15.75" thickTop="1" x14ac:dyDescent="0.25"/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M40" sqref="M40"/>
    </sheetView>
  </sheetViews>
  <sheetFormatPr defaultRowHeight="15" x14ac:dyDescent="0.25"/>
  <cols>
    <col min="1" max="1" width="12.28515625" customWidth="1"/>
    <col min="2" max="2" width="38.140625" customWidth="1"/>
    <col min="4" max="4" width="9.140625" style="8"/>
    <col min="5" max="5" width="10.5703125" bestFit="1" customWidth="1"/>
    <col min="12" max="12" width="9.140625" style="8"/>
  </cols>
  <sheetData>
    <row r="1" spans="1:13" x14ac:dyDescent="0.25">
      <c r="A1" t="s">
        <v>66</v>
      </c>
      <c r="E1" s="8">
        <v>244.1</v>
      </c>
    </row>
    <row r="2" spans="1:13" ht="57" x14ac:dyDescent="0.25">
      <c r="A2" t="s">
        <v>54</v>
      </c>
      <c r="B2" t="s">
        <v>67</v>
      </c>
      <c r="C2" s="17" t="s">
        <v>68</v>
      </c>
      <c r="D2" s="32" t="s">
        <v>69</v>
      </c>
      <c r="F2" s="24" t="s">
        <v>70</v>
      </c>
      <c r="G2" t="s">
        <v>71</v>
      </c>
      <c r="H2" s="17" t="s">
        <v>24</v>
      </c>
      <c r="I2" s="17" t="s">
        <v>25</v>
      </c>
      <c r="J2" s="26" t="s">
        <v>72</v>
      </c>
      <c r="K2" s="18" t="s">
        <v>124</v>
      </c>
      <c r="L2" s="8" t="s">
        <v>40</v>
      </c>
      <c r="M2" t="s">
        <v>156</v>
      </c>
    </row>
    <row r="3" spans="1:13" x14ac:dyDescent="0.25">
      <c r="A3" s="25" t="s">
        <v>127</v>
      </c>
      <c r="B3" t="s">
        <v>128</v>
      </c>
      <c r="D3" s="8">
        <v>8.4600000000000009</v>
      </c>
      <c r="E3" s="10">
        <f>E1+C3-D3</f>
        <v>235.64</v>
      </c>
      <c r="K3">
        <v>8.4600000000000009</v>
      </c>
    </row>
    <row r="4" spans="1:13" x14ac:dyDescent="0.25">
      <c r="A4" t="s">
        <v>127</v>
      </c>
      <c r="B4" t="s">
        <v>129</v>
      </c>
      <c r="D4" s="8">
        <v>5.2</v>
      </c>
      <c r="E4" s="19">
        <f>E3+C4-D4</f>
        <v>230.44</v>
      </c>
      <c r="L4" s="8">
        <v>5.2</v>
      </c>
    </row>
    <row r="5" spans="1:13" x14ac:dyDescent="0.25">
      <c r="A5" t="s">
        <v>142</v>
      </c>
      <c r="B5" t="s">
        <v>143</v>
      </c>
      <c r="D5" s="8">
        <v>15</v>
      </c>
      <c r="E5" s="19">
        <f t="shared" ref="E5:E38" si="0">E4+C5-D5</f>
        <v>215.44</v>
      </c>
      <c r="G5">
        <v>15</v>
      </c>
    </row>
    <row r="6" spans="1:13" x14ac:dyDescent="0.25">
      <c r="A6" s="34">
        <v>41939</v>
      </c>
      <c r="B6" t="s">
        <v>153</v>
      </c>
      <c r="D6" s="8">
        <v>6.8</v>
      </c>
      <c r="E6" s="19">
        <f t="shared" si="0"/>
        <v>208.64</v>
      </c>
      <c r="L6" s="8">
        <v>6.8</v>
      </c>
    </row>
    <row r="7" spans="1:13" x14ac:dyDescent="0.25">
      <c r="A7" s="36">
        <v>41948</v>
      </c>
      <c r="B7" t="s">
        <v>155</v>
      </c>
      <c r="D7" s="37">
        <v>50</v>
      </c>
      <c r="E7" s="19">
        <f t="shared" si="0"/>
        <v>158.63999999999999</v>
      </c>
      <c r="M7">
        <v>50</v>
      </c>
    </row>
    <row r="8" spans="1:13" x14ac:dyDescent="0.25">
      <c r="E8" s="19">
        <f t="shared" si="0"/>
        <v>158.63999999999999</v>
      </c>
    </row>
    <row r="9" spans="1:13" x14ac:dyDescent="0.25">
      <c r="E9" s="19">
        <f t="shared" si="0"/>
        <v>158.63999999999999</v>
      </c>
    </row>
    <row r="10" spans="1:13" x14ac:dyDescent="0.25">
      <c r="E10" s="19">
        <f t="shared" si="0"/>
        <v>158.63999999999999</v>
      </c>
    </row>
    <row r="11" spans="1:13" x14ac:dyDescent="0.25">
      <c r="E11" s="19">
        <f t="shared" si="0"/>
        <v>158.63999999999999</v>
      </c>
    </row>
    <row r="12" spans="1:13" x14ac:dyDescent="0.25">
      <c r="E12" s="19">
        <f t="shared" si="0"/>
        <v>158.63999999999999</v>
      </c>
    </row>
    <row r="13" spans="1:13" x14ac:dyDescent="0.25">
      <c r="E13" s="19">
        <f t="shared" si="0"/>
        <v>158.63999999999999</v>
      </c>
    </row>
    <row r="14" spans="1:13" x14ac:dyDescent="0.25">
      <c r="E14" s="19">
        <f t="shared" si="0"/>
        <v>158.63999999999999</v>
      </c>
    </row>
    <row r="15" spans="1:13" x14ac:dyDescent="0.25">
      <c r="E15" s="19">
        <f t="shared" si="0"/>
        <v>158.63999999999999</v>
      </c>
    </row>
    <row r="16" spans="1:13" x14ac:dyDescent="0.25">
      <c r="E16" s="19">
        <f t="shared" si="0"/>
        <v>158.63999999999999</v>
      </c>
    </row>
    <row r="17" spans="5:5" x14ac:dyDescent="0.25">
      <c r="E17" s="19">
        <f t="shared" si="0"/>
        <v>158.63999999999999</v>
      </c>
    </row>
    <row r="18" spans="5:5" x14ac:dyDescent="0.25">
      <c r="E18" s="19">
        <f t="shared" si="0"/>
        <v>158.63999999999999</v>
      </c>
    </row>
    <row r="19" spans="5:5" x14ac:dyDescent="0.25">
      <c r="E19" s="19">
        <f t="shared" si="0"/>
        <v>158.63999999999999</v>
      </c>
    </row>
    <row r="20" spans="5:5" x14ac:dyDescent="0.25">
      <c r="E20" s="19">
        <f t="shared" si="0"/>
        <v>158.63999999999999</v>
      </c>
    </row>
    <row r="21" spans="5:5" x14ac:dyDescent="0.25">
      <c r="E21" s="19">
        <f t="shared" si="0"/>
        <v>158.63999999999999</v>
      </c>
    </row>
    <row r="22" spans="5:5" x14ac:dyDescent="0.25">
      <c r="E22" s="19">
        <f t="shared" si="0"/>
        <v>158.63999999999999</v>
      </c>
    </row>
    <row r="23" spans="5:5" x14ac:dyDescent="0.25">
      <c r="E23" s="19">
        <f t="shared" si="0"/>
        <v>158.63999999999999</v>
      </c>
    </row>
    <row r="24" spans="5:5" x14ac:dyDescent="0.25">
      <c r="E24" s="19">
        <f t="shared" si="0"/>
        <v>158.63999999999999</v>
      </c>
    </row>
    <row r="25" spans="5:5" x14ac:dyDescent="0.25">
      <c r="E25" s="19">
        <f t="shared" si="0"/>
        <v>158.63999999999999</v>
      </c>
    </row>
    <row r="26" spans="5:5" x14ac:dyDescent="0.25">
      <c r="E26" s="19">
        <f t="shared" si="0"/>
        <v>158.63999999999999</v>
      </c>
    </row>
    <row r="27" spans="5:5" x14ac:dyDescent="0.25">
      <c r="E27" s="19">
        <f t="shared" si="0"/>
        <v>158.63999999999999</v>
      </c>
    </row>
    <row r="28" spans="5:5" x14ac:dyDescent="0.25">
      <c r="E28" s="19">
        <f t="shared" si="0"/>
        <v>158.63999999999999</v>
      </c>
    </row>
    <row r="29" spans="5:5" x14ac:dyDescent="0.25">
      <c r="E29" s="19">
        <f t="shared" si="0"/>
        <v>158.63999999999999</v>
      </c>
    </row>
    <row r="30" spans="5:5" x14ac:dyDescent="0.25">
      <c r="E30" s="19">
        <f t="shared" si="0"/>
        <v>158.63999999999999</v>
      </c>
    </row>
    <row r="31" spans="5:5" x14ac:dyDescent="0.25">
      <c r="E31" s="19">
        <f t="shared" si="0"/>
        <v>158.63999999999999</v>
      </c>
    </row>
    <row r="32" spans="5:5" x14ac:dyDescent="0.25">
      <c r="E32" s="19">
        <f t="shared" si="0"/>
        <v>158.63999999999999</v>
      </c>
    </row>
    <row r="33" spans="5:20" x14ac:dyDescent="0.25">
      <c r="E33" s="19">
        <f t="shared" si="0"/>
        <v>158.63999999999999</v>
      </c>
    </row>
    <row r="34" spans="5:20" x14ac:dyDescent="0.25">
      <c r="E34" s="19">
        <f t="shared" si="0"/>
        <v>158.63999999999999</v>
      </c>
    </row>
    <row r="35" spans="5:20" x14ac:dyDescent="0.25">
      <c r="E35" s="19">
        <f t="shared" si="0"/>
        <v>158.63999999999999</v>
      </c>
    </row>
    <row r="36" spans="5:20" x14ac:dyDescent="0.25">
      <c r="E36" s="19">
        <f t="shared" si="0"/>
        <v>158.63999999999999</v>
      </c>
    </row>
    <row r="37" spans="5:20" x14ac:dyDescent="0.25">
      <c r="E37" s="19">
        <f t="shared" si="0"/>
        <v>158.63999999999999</v>
      </c>
    </row>
    <row r="38" spans="5:20" x14ac:dyDescent="0.25">
      <c r="E38" s="19">
        <f t="shared" si="0"/>
        <v>158.63999999999999</v>
      </c>
    </row>
    <row r="39" spans="5:20" x14ac:dyDescent="0.25">
      <c r="F39" s="1">
        <f t="shared" ref="F39:L39" si="1">SUM(F3:F38)</f>
        <v>0</v>
      </c>
      <c r="G39" s="1">
        <f t="shared" si="1"/>
        <v>15</v>
      </c>
      <c r="H39" s="1">
        <f t="shared" si="1"/>
        <v>0</v>
      </c>
      <c r="I39" s="1">
        <f t="shared" si="1"/>
        <v>0</v>
      </c>
      <c r="J39" s="1">
        <f t="shared" si="1"/>
        <v>0</v>
      </c>
      <c r="K39" s="1">
        <f t="shared" si="1"/>
        <v>8.4600000000000009</v>
      </c>
      <c r="L39" s="33">
        <f t="shared" si="1"/>
        <v>12</v>
      </c>
      <c r="M39" s="1">
        <f>SUM(M3:M38)</f>
        <v>50</v>
      </c>
      <c r="N39" s="1"/>
      <c r="O39" s="1"/>
      <c r="P39" s="1"/>
      <c r="Q39" s="1"/>
      <c r="R39" s="1"/>
      <c r="S39" s="1"/>
      <c r="T39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2" workbookViewId="0">
      <selection activeCell="J15" sqref="J15"/>
    </sheetView>
  </sheetViews>
  <sheetFormatPr defaultRowHeight="15" x14ac:dyDescent="0.25"/>
  <sheetData>
    <row r="1" spans="1:11" x14ac:dyDescent="0.25">
      <c r="I1" s="1" t="s">
        <v>58</v>
      </c>
      <c r="J1" s="1" t="s">
        <v>59</v>
      </c>
      <c r="K1" t="s">
        <v>113</v>
      </c>
    </row>
    <row r="2" spans="1:11" x14ac:dyDescent="0.25">
      <c r="I2" s="30" t="s">
        <v>52</v>
      </c>
      <c r="J2" s="31" t="s">
        <v>52</v>
      </c>
    </row>
    <row r="3" spans="1:11" x14ac:dyDescent="0.25">
      <c r="A3" s="1" t="s">
        <v>98</v>
      </c>
    </row>
    <row r="4" spans="1:11" x14ac:dyDescent="0.25">
      <c r="A4" s="3" t="s">
        <v>30</v>
      </c>
    </row>
    <row r="5" spans="1:11" x14ac:dyDescent="0.25">
      <c r="B5" t="s">
        <v>99</v>
      </c>
      <c r="I5">
        <v>500</v>
      </c>
      <c r="J5">
        <v>382</v>
      </c>
    </row>
    <row r="6" spans="1:11" x14ac:dyDescent="0.25">
      <c r="B6" t="s">
        <v>100</v>
      </c>
      <c r="I6">
        <v>350</v>
      </c>
    </row>
    <row r="7" spans="1:11" x14ac:dyDescent="0.25">
      <c r="B7" t="s">
        <v>101</v>
      </c>
      <c r="I7">
        <v>250</v>
      </c>
      <c r="J7">
        <v>250</v>
      </c>
    </row>
    <row r="8" spans="1:11" x14ac:dyDescent="0.25">
      <c r="B8" t="s">
        <v>107</v>
      </c>
      <c r="I8">
        <v>1000</v>
      </c>
      <c r="J8">
        <v>1000</v>
      </c>
    </row>
    <row r="9" spans="1:11" x14ac:dyDescent="0.25">
      <c r="B9" t="s">
        <v>102</v>
      </c>
      <c r="I9">
        <v>500</v>
      </c>
    </row>
    <row r="10" spans="1:11" x14ac:dyDescent="0.25">
      <c r="B10" t="s">
        <v>111</v>
      </c>
      <c r="J10">
        <v>500</v>
      </c>
    </row>
    <row r="11" spans="1:11" x14ac:dyDescent="0.25">
      <c r="B11" t="s">
        <v>103</v>
      </c>
      <c r="I11">
        <v>850</v>
      </c>
    </row>
    <row r="12" spans="1:11" x14ac:dyDescent="0.25">
      <c r="B12" t="s">
        <v>114</v>
      </c>
      <c r="J12">
        <v>300</v>
      </c>
    </row>
    <row r="13" spans="1:11" x14ac:dyDescent="0.25">
      <c r="B13" t="s">
        <v>110</v>
      </c>
      <c r="I13">
        <v>750</v>
      </c>
      <c r="J13">
        <v>1000</v>
      </c>
    </row>
    <row r="14" spans="1:11" s="1" customFormat="1" x14ac:dyDescent="0.25">
      <c r="B14" s="1" t="s">
        <v>50</v>
      </c>
      <c r="I14" s="1">
        <f>SUM(I5:I13)</f>
        <v>4200</v>
      </c>
      <c r="J14" s="1">
        <f>SUM(J5:J13)</f>
        <v>3432</v>
      </c>
      <c r="K14" s="1">
        <v>3132</v>
      </c>
    </row>
    <row r="16" spans="1:11" x14ac:dyDescent="0.25">
      <c r="A16" s="1" t="s">
        <v>104</v>
      </c>
    </row>
    <row r="18" spans="1:11" x14ac:dyDescent="0.25">
      <c r="B18" t="s">
        <v>91</v>
      </c>
      <c r="I18">
        <v>2475</v>
      </c>
      <c r="J18">
        <v>2475</v>
      </c>
      <c r="K18">
        <v>1602</v>
      </c>
    </row>
    <row r="19" spans="1:11" x14ac:dyDescent="0.25">
      <c r="B19" t="s">
        <v>108</v>
      </c>
      <c r="I19">
        <v>630</v>
      </c>
      <c r="J19">
        <v>630</v>
      </c>
      <c r="K19">
        <v>385</v>
      </c>
    </row>
    <row r="20" spans="1:11" x14ac:dyDescent="0.25">
      <c r="B20" t="s">
        <v>112</v>
      </c>
      <c r="I20">
        <v>1075</v>
      </c>
      <c r="J20">
        <v>1075</v>
      </c>
      <c r="K20">
        <v>1075</v>
      </c>
    </row>
    <row r="21" spans="1:11" x14ac:dyDescent="0.25">
      <c r="B21" t="s">
        <v>109</v>
      </c>
      <c r="I21">
        <v>300</v>
      </c>
      <c r="J21">
        <v>800</v>
      </c>
      <c r="K21">
        <v>600</v>
      </c>
    </row>
    <row r="22" spans="1:11" s="1" customFormat="1" x14ac:dyDescent="0.25">
      <c r="B22" s="1" t="s">
        <v>105</v>
      </c>
      <c r="I22" s="1">
        <f>SUM(I18:I21)</f>
        <v>4480</v>
      </c>
      <c r="J22" s="1">
        <f>SUM(J18:J21)</f>
        <v>4980</v>
      </c>
      <c r="K22" s="1">
        <f>SUM(K18:K21)</f>
        <v>3662</v>
      </c>
    </row>
    <row r="24" spans="1:11" s="1" customFormat="1" x14ac:dyDescent="0.25">
      <c r="A24" s="1" t="s">
        <v>106</v>
      </c>
      <c r="I24" s="1">
        <f>I14-I22</f>
        <v>-280</v>
      </c>
      <c r="J24" s="1">
        <f>J14-J22</f>
        <v>-1548</v>
      </c>
      <c r="K24" s="1">
        <f>K14-K22</f>
        <v>-530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</vt:lpstr>
      <vt:lpstr>Chequing Account</vt:lpstr>
      <vt:lpstr>Disbursements Journal</vt:lpstr>
      <vt:lpstr>Cash Box</vt:lpstr>
      <vt:lpstr>Drumline Worlds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Deepfreeze Login acct, FHSLibrary</cp:lastModifiedBy>
  <cp:lastPrinted>2012-09-26T17:59:32Z</cp:lastPrinted>
  <dcterms:created xsi:type="dcterms:W3CDTF">2012-06-24T00:34:53Z</dcterms:created>
  <dcterms:modified xsi:type="dcterms:W3CDTF">2014-11-11T15:16:46Z</dcterms:modified>
</cp:coreProperties>
</file>